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OA\"/>
    </mc:Choice>
  </mc:AlternateContent>
  <xr:revisionPtr revIDLastSave="0" documentId="13_ncr:1_{27E9B9A3-DE2C-483B-9C45-757474BAE87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Jan" sheetId="7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7" l="1"/>
  <c r="D27" i="7" l="1"/>
  <c r="D36" i="7" l="1"/>
  <c r="D9" i="7" l="1"/>
  <c r="C9" i="7"/>
  <c r="F8" i="7"/>
  <c r="E40" i="7" l="1"/>
  <c r="F39" i="7"/>
  <c r="D40" i="7"/>
  <c r="C40" i="7"/>
  <c r="F38" i="7"/>
  <c r="F40" i="7" l="1"/>
  <c r="H40" i="7"/>
  <c r="F45" i="7"/>
  <c r="E25" i="7" l="1"/>
  <c r="E28" i="7"/>
  <c r="E36" i="7"/>
  <c r="E35" i="7"/>
  <c r="E33" i="7"/>
  <c r="E32" i="7"/>
  <c r="E31" i="7"/>
  <c r="E29" i="7"/>
  <c r="E27" i="7"/>
  <c r="E26" i="7"/>
  <c r="E24" i="7"/>
  <c r="E22" i="7"/>
  <c r="E21" i="7"/>
  <c r="E20" i="7"/>
  <c r="E19" i="7"/>
  <c r="E18" i="7"/>
  <c r="E16" i="7"/>
  <c r="E15" i="7"/>
  <c r="F25" i="7" l="1"/>
  <c r="F26" i="7"/>
  <c r="F28" i="7"/>
  <c r="F44" i="7" l="1"/>
  <c r="E46" i="7"/>
  <c r="C37" i="7"/>
  <c r="F35" i="7"/>
  <c r="C34" i="7"/>
  <c r="F33" i="7"/>
  <c r="F32" i="7"/>
  <c r="E34" i="7"/>
  <c r="D30" i="7"/>
  <c r="C30" i="7"/>
  <c r="F29" i="7"/>
  <c r="F27" i="7"/>
  <c r="D23" i="7"/>
  <c r="C23" i="7"/>
  <c r="F22" i="7"/>
  <c r="F21" i="7"/>
  <c r="F20" i="7"/>
  <c r="F19" i="7"/>
  <c r="F18" i="7"/>
  <c r="C17" i="7"/>
  <c r="F16" i="7"/>
  <c r="C41" i="7" l="1"/>
  <c r="F46" i="7"/>
  <c r="H34" i="7"/>
  <c r="F23" i="7"/>
  <c r="C46" i="7"/>
  <c r="D46" i="7"/>
  <c r="E37" i="7"/>
  <c r="H37" i="7" s="1"/>
  <c r="F36" i="7"/>
  <c r="F37" i="7" s="1"/>
  <c r="D17" i="7"/>
  <c r="E23" i="7"/>
  <c r="H23" i="7" s="1"/>
  <c r="D34" i="7"/>
  <c r="F31" i="7"/>
  <c r="F34" i="7" s="1"/>
  <c r="D37" i="7"/>
  <c r="D41" i="7" l="1"/>
  <c r="F24" i="7"/>
  <c r="E7" i="7" l="1"/>
  <c r="F7" i="7" s="1"/>
  <c r="E17" i="7"/>
  <c r="F15" i="7"/>
  <c r="F17" i="7" s="1"/>
  <c r="F30" i="7"/>
  <c r="E30" i="7"/>
  <c r="E9" i="7" l="1"/>
  <c r="F9" i="7"/>
  <c r="F41" i="7"/>
  <c r="H17" i="7"/>
  <c r="E41" i="7"/>
  <c r="H41" i="7" s="1"/>
  <c r="H30" i="7"/>
</calcChain>
</file>

<file path=xl/sharedStrings.xml><?xml version="1.0" encoding="utf-8"?>
<sst xmlns="http://schemas.openxmlformats.org/spreadsheetml/2006/main" count="70" uniqueCount="56">
  <si>
    <t>Checking Account</t>
  </si>
  <si>
    <t>Utility Reserve Account</t>
  </si>
  <si>
    <t>Total</t>
  </si>
  <si>
    <t xml:space="preserve"> </t>
  </si>
  <si>
    <t>Utilities</t>
  </si>
  <si>
    <t>General</t>
  </si>
  <si>
    <t>Property Taxes</t>
  </si>
  <si>
    <t>Services</t>
  </si>
  <si>
    <t>Trash Collection</t>
  </si>
  <si>
    <t>Labor</t>
  </si>
  <si>
    <t>Repairs</t>
  </si>
  <si>
    <t>Operating Expense Total</t>
  </si>
  <si>
    <t>Bad Debts</t>
  </si>
  <si>
    <t>Budget Reserve Account</t>
  </si>
  <si>
    <t>Mow &amp; Trim / Tree Removal</t>
  </si>
  <si>
    <t>Water</t>
  </si>
  <si>
    <t>Electric</t>
  </si>
  <si>
    <t>RESERVE ASSETS</t>
  </si>
  <si>
    <t>ANNUAL BUDGET ASSETS</t>
  </si>
  <si>
    <t>OPERATING EXPENSES</t>
  </si>
  <si>
    <t>Balance to YE</t>
  </si>
  <si>
    <t>Budget</t>
  </si>
  <si>
    <t>Software / Office Supplies</t>
  </si>
  <si>
    <t>Bank Charges / Permit Fees</t>
  </si>
  <si>
    <t>Petty Cash / Postage / Room</t>
  </si>
  <si>
    <t>Bridge / General</t>
  </si>
  <si>
    <t>Bookkeeping / Insurance</t>
  </si>
  <si>
    <t>Legal Fees / Surveying / CCR</t>
  </si>
  <si>
    <t>Fines / Water&amp;Sewer Mgmt</t>
  </si>
  <si>
    <t>Linville Falls Club Property Owners Association, Inc.</t>
  </si>
  <si>
    <t>POA Budget - YTD &amp; Full Year Projection</t>
  </si>
  <si>
    <t>Expenses YTD</t>
  </si>
  <si>
    <t>% YTD</t>
  </si>
  <si>
    <t>Landscaping Front Entrance</t>
  </si>
  <si>
    <t>Jan. Expenses</t>
  </si>
  <si>
    <t>Gravel Road Maintenance</t>
  </si>
  <si>
    <t>Storm Water Drainage</t>
  </si>
  <si>
    <t>Road Reserve Account</t>
  </si>
  <si>
    <t>Jan. Receipts</t>
  </si>
  <si>
    <t xml:space="preserve">Balance </t>
  </si>
  <si>
    <t>Jan. 1, 2020</t>
  </si>
  <si>
    <t>Sewer</t>
  </si>
  <si>
    <t>Reserves</t>
  </si>
  <si>
    <t>Road Reserve</t>
  </si>
  <si>
    <t>Utility Reserve</t>
  </si>
  <si>
    <t>Sink Hole Loan Payment</t>
  </si>
  <si>
    <t>January 01</t>
  </si>
  <si>
    <t>Receipts</t>
  </si>
  <si>
    <t>Expenses</t>
  </si>
  <si>
    <t>*</t>
  </si>
  <si>
    <t>$40,000 designated for chip seal</t>
  </si>
  <si>
    <t>$17,800 designated for Hunnicut culvert project near B. Bidwell's</t>
  </si>
  <si>
    <t>2020 Dues</t>
  </si>
  <si>
    <t xml:space="preserve">Accounts Receivable: </t>
  </si>
  <si>
    <r>
      <t>Prior Yrs</t>
    </r>
    <r>
      <rPr>
        <sz val="11"/>
        <color theme="1"/>
        <rFont val="Calibri"/>
        <family val="2"/>
        <scheme val="minor"/>
      </rPr>
      <t>.</t>
    </r>
    <r>
      <rPr>
        <b/>
        <sz val="11"/>
        <color theme="1"/>
        <rFont val="Calibri"/>
        <family val="2"/>
        <scheme val="minor"/>
      </rPr>
      <t xml:space="preserve"> Dues</t>
    </r>
  </si>
  <si>
    <t>Includes $3300 in undeposited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</si>
</sst>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8"/>
      <color rgb="FF0070C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rgb="FF0070C0"/>
      <name val="Calibri"/>
      <family val="2"/>
      <scheme val="minor"/>
    </font>
    <font>
      <sz val="22"/>
      <color rgb="FF0070C0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2" fillId="0" borderId="4" xfId="0" applyFont="1" applyBorder="1"/>
    <xf numFmtId="0" fontId="1" fillId="0" borderId="4" xfId="0" applyFont="1" applyBorder="1"/>
    <xf numFmtId="0" fontId="5" fillId="0" borderId="0" xfId="0" applyFont="1"/>
    <xf numFmtId="0" fontId="9" fillId="0" borderId="0" xfId="0" applyFont="1"/>
    <xf numFmtId="164" fontId="2" fillId="0" borderId="9" xfId="0" applyNumberFormat="1" applyFont="1" applyBorder="1"/>
    <xf numFmtId="0" fontId="1" fillId="0" borderId="10" xfId="0" applyFont="1" applyBorder="1" applyAlignment="1">
      <alignment horizontal="center"/>
    </xf>
    <xf numFmtId="164" fontId="2" fillId="0" borderId="11" xfId="0" applyNumberFormat="1" applyFont="1" applyBorder="1"/>
    <xf numFmtId="0" fontId="1" fillId="0" borderId="12" xfId="0" applyFont="1" applyBorder="1"/>
    <xf numFmtId="0" fontId="2" fillId="0" borderId="13" xfId="0" applyFont="1" applyBorder="1"/>
    <xf numFmtId="164" fontId="1" fillId="2" borderId="15" xfId="0" applyNumberFormat="1" applyFont="1" applyFill="1" applyBorder="1"/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164" fontId="11" fillId="3" borderId="1" xfId="0" applyNumberFormat="1" applyFont="1" applyFill="1" applyBorder="1"/>
    <xf numFmtId="0" fontId="1" fillId="0" borderId="0" xfId="0" applyFont="1" applyAlignment="1">
      <alignment horizontal="right"/>
    </xf>
    <xf numFmtId="49" fontId="10" fillId="0" borderId="0" xfId="0" applyNumberFormat="1" applyFont="1"/>
    <xf numFmtId="0" fontId="12" fillId="0" borderId="0" xfId="0" applyFont="1"/>
    <xf numFmtId="0" fontId="15" fillId="0" borderId="0" xfId="0" applyFont="1"/>
    <xf numFmtId="49" fontId="17" fillId="0" borderId="0" xfId="0" applyNumberFormat="1" applyFont="1"/>
    <xf numFmtId="0" fontId="19" fillId="0" borderId="0" xfId="0" applyFont="1"/>
    <xf numFmtId="0" fontId="2" fillId="0" borderId="20" xfId="0" applyFont="1" applyBorder="1"/>
    <xf numFmtId="0" fontId="1" fillId="0" borderId="20" xfId="0" applyFont="1" applyBorder="1"/>
    <xf numFmtId="0" fontId="1" fillId="0" borderId="8" xfId="0" applyFont="1" applyBorder="1" applyAlignment="1">
      <alignment horizontal="right"/>
    </xf>
    <xf numFmtId="164" fontId="1" fillId="2" borderId="31" xfId="0" applyNumberFormat="1" applyFont="1" applyFill="1" applyBorder="1" applyAlignment="1">
      <alignment horizontal="right"/>
    </xf>
    <xf numFmtId="0" fontId="3" fillId="0" borderId="19" xfId="0" applyFont="1" applyBorder="1" applyAlignment="1">
      <alignment horizontal="center"/>
    </xf>
    <xf numFmtId="164" fontId="2" fillId="0" borderId="18" xfId="0" applyNumberFormat="1" applyFont="1" applyBorder="1"/>
    <xf numFmtId="0" fontId="2" fillId="0" borderId="8" xfId="0" applyFont="1" applyBorder="1"/>
    <xf numFmtId="9" fontId="1" fillId="2" borderId="14" xfId="0" applyNumberFormat="1" applyFont="1" applyFill="1" applyBorder="1"/>
    <xf numFmtId="9" fontId="1" fillId="3" borderId="1" xfId="0" applyNumberFormat="1" applyFont="1" applyFill="1" applyBorder="1"/>
    <xf numFmtId="0" fontId="4" fillId="0" borderId="0" xfId="0" applyFont="1"/>
    <xf numFmtId="0" fontId="20" fillId="0" borderId="0" xfId="0" applyFont="1"/>
    <xf numFmtId="16" fontId="0" fillId="0" borderId="0" xfId="0" applyNumberFormat="1"/>
    <xf numFmtId="49" fontId="21" fillId="0" borderId="0" xfId="0" applyNumberFormat="1" applyFont="1"/>
    <xf numFmtId="15" fontId="1" fillId="0" borderId="10" xfId="0" quotePrefix="1" applyNumberFormat="1" applyFont="1" applyBorder="1" applyAlignment="1">
      <alignment horizontal="center"/>
    </xf>
    <xf numFmtId="164" fontId="2" fillId="0" borderId="34" xfId="0" applyNumberFormat="1" applyFont="1" applyBorder="1"/>
    <xf numFmtId="0" fontId="6" fillId="0" borderId="2" xfId="0" applyFont="1" applyBorder="1"/>
    <xf numFmtId="164" fontId="2" fillId="0" borderId="26" xfId="0" applyNumberFormat="1" applyFont="1" applyBorder="1"/>
    <xf numFmtId="0" fontId="0" fillId="0" borderId="0" xfId="0" applyBorder="1"/>
    <xf numFmtId="0" fontId="2" fillId="0" borderId="0" xfId="0" applyFont="1" applyBorder="1"/>
    <xf numFmtId="0" fontId="5" fillId="0" borderId="5" xfId="0" applyFont="1" applyBorder="1"/>
    <xf numFmtId="0" fontId="6" fillId="0" borderId="38" xfId="0" applyFont="1" applyBorder="1" applyAlignment="1">
      <alignment horizontal="right"/>
    </xf>
    <xf numFmtId="0" fontId="0" fillId="0" borderId="0" xfId="0" applyAlignment="1"/>
    <xf numFmtId="16" fontId="1" fillId="0" borderId="40" xfId="0" quotePrefix="1" applyNumberFormat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164" fontId="2" fillId="0" borderId="41" xfId="0" applyNumberFormat="1" applyFont="1" applyBorder="1"/>
    <xf numFmtId="164" fontId="1" fillId="2" borderId="44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0" fontId="23" fillId="0" borderId="0" xfId="0" applyFont="1" applyBorder="1"/>
    <xf numFmtId="0" fontId="22" fillId="0" borderId="0" xfId="0" applyFont="1" applyAlignment="1">
      <alignment horizontal="right"/>
    </xf>
    <xf numFmtId="0" fontId="23" fillId="0" borderId="0" xfId="0" applyFont="1"/>
    <xf numFmtId="0" fontId="0" fillId="0" borderId="0" xfId="0" applyAlignment="1">
      <alignment horizontal="right"/>
    </xf>
    <xf numFmtId="0" fontId="0" fillId="0" borderId="6" xfId="0" applyBorder="1"/>
    <xf numFmtId="0" fontId="1" fillId="0" borderId="0" xfId="0" applyFont="1" applyBorder="1"/>
    <xf numFmtId="0" fontId="2" fillId="4" borderId="4" xfId="0" applyFont="1" applyFill="1" applyBorder="1"/>
    <xf numFmtId="0" fontId="2" fillId="4" borderId="0" xfId="0" applyFont="1" applyFill="1" applyBorder="1"/>
    <xf numFmtId="164" fontId="1" fillId="4" borderId="0" xfId="0" applyNumberFormat="1" applyFont="1" applyFill="1" applyBorder="1" applyAlignment="1">
      <alignment horizontal="right"/>
    </xf>
    <xf numFmtId="164" fontId="1" fillId="4" borderId="9" xfId="0" applyNumberFormat="1" applyFont="1" applyFill="1" applyBorder="1" applyAlignment="1">
      <alignment horizontal="right"/>
    </xf>
    <xf numFmtId="164" fontId="1" fillId="4" borderId="8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34" xfId="0" quotePrefix="1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24" fillId="0" borderId="0" xfId="0" applyFont="1" applyBorder="1"/>
    <xf numFmtId="0" fontId="0" fillId="0" borderId="5" xfId="0" applyBorder="1"/>
    <xf numFmtId="0" fontId="0" fillId="0" borderId="37" xfId="0" applyBorder="1"/>
    <xf numFmtId="0" fontId="23" fillId="0" borderId="20" xfId="0" applyFont="1" applyBorder="1"/>
    <xf numFmtId="0" fontId="23" fillId="0" borderId="4" xfId="0" applyFont="1" applyBorder="1"/>
    <xf numFmtId="0" fontId="25" fillId="0" borderId="0" xfId="0" applyFont="1" applyBorder="1"/>
    <xf numFmtId="49" fontId="14" fillId="0" borderId="0" xfId="0" applyNumberFormat="1" applyFont="1"/>
    <xf numFmtId="49" fontId="15" fillId="0" borderId="0" xfId="0" applyNumberFormat="1" applyFont="1"/>
    <xf numFmtId="49" fontId="16" fillId="0" borderId="0" xfId="0" applyNumberFormat="1" applyFont="1"/>
    <xf numFmtId="0" fontId="16" fillId="0" borderId="0" xfId="0" applyFont="1"/>
    <xf numFmtId="165" fontId="18" fillId="0" borderId="0" xfId="0" applyNumberFormat="1" applyFont="1" applyAlignment="1">
      <alignment horizontal="right"/>
    </xf>
    <xf numFmtId="0" fontId="6" fillId="0" borderId="2" xfId="0" applyFont="1" applyBorder="1"/>
    <xf numFmtId="0" fontId="7" fillId="0" borderId="3" xfId="0" applyFont="1" applyBorder="1"/>
    <xf numFmtId="0" fontId="1" fillId="0" borderId="2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2" fillId="0" borderId="22" xfId="0" applyNumberFormat="1" applyFont="1" applyBorder="1" applyAlignment="1">
      <alignment horizontal="right"/>
    </xf>
    <xf numFmtId="164" fontId="2" fillId="0" borderId="24" xfId="0" applyNumberFormat="1" applyFont="1" applyBorder="1" applyAlignment="1">
      <alignment horizontal="right"/>
    </xf>
    <xf numFmtId="49" fontId="8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164" fontId="2" fillId="0" borderId="42" xfId="0" applyNumberFormat="1" applyFont="1" applyBorder="1" applyAlignment="1">
      <alignment horizontal="right"/>
    </xf>
    <xf numFmtId="164" fontId="2" fillId="0" borderId="26" xfId="0" applyNumberFormat="1" applyFont="1" applyBorder="1" applyAlignment="1">
      <alignment horizontal="right"/>
    </xf>
    <xf numFmtId="164" fontId="2" fillId="0" borderId="35" xfId="0" applyNumberFormat="1" applyFont="1" applyBorder="1" applyAlignment="1">
      <alignment horizontal="right"/>
    </xf>
    <xf numFmtId="0" fontId="0" fillId="0" borderId="43" xfId="0" applyFont="1" applyBorder="1" applyAlignment="1">
      <alignment horizontal="left"/>
    </xf>
    <xf numFmtId="0" fontId="0" fillId="0" borderId="23" xfId="0" applyFont="1" applyBorder="1" applyAlignment="1">
      <alignment horizontal="left"/>
    </xf>
    <xf numFmtId="0" fontId="1" fillId="0" borderId="18" xfId="0" quotePrefix="1" applyFont="1" applyBorder="1" applyAlignment="1">
      <alignment horizontal="center"/>
    </xf>
    <xf numFmtId="0" fontId="1" fillId="0" borderId="8" xfId="0" quotePrefix="1" applyFont="1" applyBorder="1" applyAlignment="1">
      <alignment horizontal="center"/>
    </xf>
    <xf numFmtId="164" fontId="1" fillId="2" borderId="27" xfId="0" applyNumberFormat="1" applyFont="1" applyFill="1" applyBorder="1" applyAlignment="1">
      <alignment horizontal="right"/>
    </xf>
    <xf numFmtId="164" fontId="1" fillId="2" borderId="38" xfId="0" applyNumberFormat="1" applyFont="1" applyFill="1" applyBorder="1" applyAlignment="1">
      <alignment horizontal="right"/>
    </xf>
    <xf numFmtId="164" fontId="1" fillId="2" borderId="22" xfId="0" applyNumberFormat="1" applyFont="1" applyFill="1" applyBorder="1" applyAlignment="1">
      <alignment horizontal="right"/>
    </xf>
    <xf numFmtId="164" fontId="1" fillId="2" borderId="42" xfId="0" applyNumberFormat="1" applyFont="1" applyFill="1" applyBorder="1" applyAlignment="1">
      <alignment horizontal="right"/>
    </xf>
    <xf numFmtId="164" fontId="2" fillId="0" borderId="18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164" fontId="1" fillId="2" borderId="25" xfId="0" applyNumberFormat="1" applyFont="1" applyFill="1" applyBorder="1" applyAlignment="1">
      <alignment horizontal="right"/>
    </xf>
    <xf numFmtId="164" fontId="1" fillId="2" borderId="29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164" fontId="1" fillId="2" borderId="5" xfId="0" applyNumberFormat="1" applyFont="1" applyFill="1" applyBorder="1"/>
    <xf numFmtId="0" fontId="0" fillId="0" borderId="6" xfId="0" applyBorder="1"/>
    <xf numFmtId="0" fontId="2" fillId="0" borderId="21" xfId="0" applyFont="1" applyBorder="1"/>
    <xf numFmtId="0" fontId="0" fillId="0" borderId="17" xfId="0" applyBorder="1"/>
    <xf numFmtId="164" fontId="2" fillId="0" borderId="26" xfId="0" applyNumberFormat="1" applyFont="1" applyBorder="1"/>
    <xf numFmtId="164" fontId="2" fillId="0" borderId="35" xfId="0" applyNumberFormat="1" applyFont="1" applyBorder="1"/>
    <xf numFmtId="0" fontId="2" fillId="0" borderId="5" xfId="0" applyFont="1" applyBorder="1"/>
    <xf numFmtId="164" fontId="2" fillId="0" borderId="36" xfId="0" applyNumberFormat="1" applyFont="1" applyBorder="1"/>
    <xf numFmtId="164" fontId="2" fillId="0" borderId="37" xfId="0" applyNumberFormat="1" applyFont="1" applyBorder="1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6" fillId="0" borderId="12" xfId="0" applyFont="1" applyBorder="1"/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right"/>
    </xf>
    <xf numFmtId="164" fontId="11" fillId="3" borderId="7" xfId="0" applyNumberFormat="1" applyFont="1" applyFill="1" applyBorder="1" applyAlignment="1">
      <alignment horizontal="right"/>
    </xf>
    <xf numFmtId="164" fontId="11" fillId="3" borderId="30" xfId="0" applyNumberFormat="1" applyFont="1" applyFill="1" applyBorder="1" applyAlignment="1">
      <alignment horizontal="right"/>
    </xf>
    <xf numFmtId="0" fontId="26" fillId="0" borderId="0" xfId="0" applyFont="1" applyAlignment="1"/>
    <xf numFmtId="0" fontId="26" fillId="0" borderId="0" xfId="0" applyFont="1" applyBorder="1" applyAlignment="1">
      <alignment horizontal="right"/>
    </xf>
    <xf numFmtId="0" fontId="27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67405</xdr:colOff>
      <xdr:row>1</xdr:row>
      <xdr:rowOff>62635</xdr:rowOff>
    </xdr:from>
    <xdr:to>
      <xdr:col>0</xdr:col>
      <xdr:colOff>656648</xdr:colOff>
      <xdr:row>3</xdr:row>
      <xdr:rowOff>223694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515A96-B668-4B2A-BEFD-EDB0D6A91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05" y="423430"/>
          <a:ext cx="589243" cy="579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139C0-063C-4FE5-9E09-A2DD7556EB77}">
  <dimension ref="A1:R50"/>
  <sheetViews>
    <sheetView tabSelected="1" topLeftCell="A42" zoomScale="130" zoomScaleNormal="130" workbookViewId="0">
      <selection activeCell="A53" sqref="A53"/>
    </sheetView>
  </sheetViews>
  <sheetFormatPr defaultRowHeight="15" x14ac:dyDescent="0.25"/>
  <cols>
    <col min="1" max="1" width="10" customWidth="1"/>
    <col min="2" max="2" width="24.140625" customWidth="1"/>
    <col min="3" max="3" width="14.7109375" customWidth="1"/>
    <col min="4" max="4" width="13.42578125" customWidth="1"/>
    <col min="5" max="5" width="14.28515625" bestFit="1" customWidth="1"/>
    <col min="6" max="6" width="7.85546875" customWidth="1"/>
    <col min="7" max="7" width="6.85546875" customWidth="1"/>
    <col min="8" max="8" width="6.28515625" customWidth="1"/>
    <col min="9" max="9" width="14.85546875" customWidth="1"/>
    <col min="11" max="11" width="10.7109375" bestFit="1" customWidth="1"/>
    <col min="14" max="14" width="11.140625" customWidth="1"/>
    <col min="15" max="15" width="10.85546875" bestFit="1" customWidth="1"/>
  </cols>
  <sheetData>
    <row r="1" spans="1:18" s="20" customFormat="1" ht="28.5" x14ac:dyDescent="0.45">
      <c r="A1" s="70" t="s">
        <v>29</v>
      </c>
      <c r="B1" s="71"/>
      <c r="C1" s="72"/>
      <c r="D1" s="72"/>
      <c r="E1" s="73"/>
      <c r="F1" s="73"/>
      <c r="G1" s="73"/>
    </row>
    <row r="2" spans="1:18" s="7" customFormat="1" ht="23.25" x14ac:dyDescent="0.35">
      <c r="A2" s="81"/>
      <c r="B2" s="35"/>
      <c r="C2" s="18"/>
      <c r="D2" s="21"/>
      <c r="E2" s="74">
        <v>43861</v>
      </c>
      <c r="F2" s="74"/>
      <c r="G2" s="74"/>
      <c r="H2" s="74"/>
    </row>
    <row r="3" spans="1:18" ht="9.9499999999999993" customHeight="1" x14ac:dyDescent="0.25">
      <c r="A3" s="81"/>
    </row>
    <row r="4" spans="1:18" s="19" customFormat="1" ht="28.5" customHeight="1" x14ac:dyDescent="0.4">
      <c r="A4" s="81"/>
      <c r="B4" s="82" t="s">
        <v>30</v>
      </c>
      <c r="C4" s="82"/>
      <c r="D4" s="82"/>
      <c r="E4" s="82"/>
      <c r="F4" s="82"/>
      <c r="G4" s="82"/>
      <c r="H4" s="22"/>
    </row>
    <row r="5" spans="1:18" ht="9.9499999999999993" customHeight="1" thickBot="1" x14ac:dyDescent="0.3"/>
    <row r="6" spans="1:18" ht="18.75" x14ac:dyDescent="0.3">
      <c r="A6" s="75" t="s">
        <v>18</v>
      </c>
      <c r="B6" s="76"/>
      <c r="C6" s="45" t="s">
        <v>46</v>
      </c>
      <c r="D6" s="46" t="s">
        <v>47</v>
      </c>
      <c r="E6" s="46" t="s">
        <v>48</v>
      </c>
      <c r="F6" s="83" t="s">
        <v>2</v>
      </c>
      <c r="G6" s="84"/>
      <c r="H6" s="44"/>
      <c r="I6" s="33"/>
    </row>
    <row r="7" spans="1:18" s="2" customFormat="1" ht="12.75" customHeight="1" x14ac:dyDescent="0.25">
      <c r="A7" s="4" t="s">
        <v>0</v>
      </c>
      <c r="B7" s="41"/>
      <c r="C7" s="47">
        <v>0</v>
      </c>
      <c r="D7" s="47">
        <v>76741</v>
      </c>
      <c r="E7" s="47">
        <f>D41</f>
        <v>31058.27</v>
      </c>
      <c r="F7" s="79">
        <f>D7-E7</f>
        <v>45682.729999999996</v>
      </c>
      <c r="G7" s="85"/>
      <c r="H7" s="118" t="s">
        <v>49</v>
      </c>
      <c r="I7" s="22"/>
    </row>
    <row r="8" spans="1:18" s="2" customFormat="1" ht="12.75" customHeight="1" x14ac:dyDescent="0.25">
      <c r="A8" s="4" t="s">
        <v>13</v>
      </c>
      <c r="B8" s="41"/>
      <c r="C8" s="37">
        <v>0</v>
      </c>
      <c r="D8" s="37">
        <v>80000.22</v>
      </c>
      <c r="E8" s="37"/>
      <c r="F8" s="86">
        <f>C8+D8+E8</f>
        <v>80000.22</v>
      </c>
      <c r="G8" s="87"/>
      <c r="H8" s="44"/>
      <c r="I8" s="22"/>
    </row>
    <row r="9" spans="1:18" s="2" customFormat="1" ht="13.5" customHeight="1" x14ac:dyDescent="0.25">
      <c r="A9" s="4"/>
      <c r="B9" s="41"/>
      <c r="C9" s="49">
        <f>SUM(C7:C8)</f>
        <v>0</v>
      </c>
      <c r="D9" s="49">
        <f>SUM(D7:D8)</f>
        <v>156741.22</v>
      </c>
      <c r="E9" s="49">
        <f>SUM(E7:E8)</f>
        <v>31058.27</v>
      </c>
      <c r="F9" s="94">
        <f>SUM(F7:F8)</f>
        <v>125682.95</v>
      </c>
      <c r="G9" s="95"/>
      <c r="H9" s="44"/>
      <c r="I9" s="32"/>
    </row>
    <row r="10" spans="1:18" s="2" customFormat="1" ht="5.25" customHeight="1" x14ac:dyDescent="0.25">
      <c r="A10" s="56"/>
      <c r="B10" s="57"/>
      <c r="C10" s="58"/>
      <c r="D10" s="59"/>
      <c r="E10" s="58"/>
      <c r="F10" s="58"/>
      <c r="G10" s="60"/>
      <c r="H10" s="44"/>
      <c r="I10" s="32"/>
    </row>
    <row r="11" spans="1:18" s="1" customFormat="1" ht="12.6" customHeight="1" x14ac:dyDescent="0.25">
      <c r="A11" s="5"/>
      <c r="B11" s="55"/>
      <c r="C11" s="63" t="s">
        <v>52</v>
      </c>
      <c r="D11" s="62" t="s">
        <v>47</v>
      </c>
      <c r="E11" s="61" t="s">
        <v>54</v>
      </c>
      <c r="F11" s="90" t="s">
        <v>47</v>
      </c>
      <c r="G11" s="91"/>
      <c r="H11" s="44"/>
      <c r="J11" s="64"/>
      <c r="K11" s="64"/>
    </row>
    <row r="12" spans="1:18" ht="15" customHeight="1" thickBot="1" x14ac:dyDescent="0.3">
      <c r="A12" s="88" t="s">
        <v>53</v>
      </c>
      <c r="B12" s="89"/>
      <c r="C12" s="48">
        <v>218693</v>
      </c>
      <c r="D12" s="48">
        <v>156741</v>
      </c>
      <c r="E12" s="48">
        <v>18133.740000000002</v>
      </c>
      <c r="F12" s="92">
        <v>0</v>
      </c>
      <c r="G12" s="93"/>
    </row>
    <row r="13" spans="1:18" ht="12" customHeight="1" thickBot="1" x14ac:dyDescent="0.3">
      <c r="A13" s="65"/>
      <c r="B13" s="54"/>
      <c r="C13" s="54"/>
      <c r="D13" s="54"/>
      <c r="E13" s="54"/>
      <c r="F13" s="54"/>
      <c r="G13" s="66"/>
      <c r="H13" s="34"/>
    </row>
    <row r="14" spans="1:18" ht="18.75" x14ac:dyDescent="0.3">
      <c r="A14" s="38" t="s">
        <v>19</v>
      </c>
      <c r="B14" s="11"/>
      <c r="C14" s="9" t="s">
        <v>21</v>
      </c>
      <c r="D14" s="9" t="s">
        <v>34</v>
      </c>
      <c r="E14" s="9" t="s">
        <v>31</v>
      </c>
      <c r="F14" s="77" t="s">
        <v>20</v>
      </c>
      <c r="G14" s="78"/>
      <c r="H14" s="27" t="s">
        <v>32</v>
      </c>
    </row>
    <row r="15" spans="1:18" s="2" customFormat="1" x14ac:dyDescent="0.25">
      <c r="A15" s="5" t="s">
        <v>9</v>
      </c>
      <c r="B15" s="12" t="s">
        <v>33</v>
      </c>
      <c r="C15" s="8">
        <v>3000</v>
      </c>
      <c r="D15" s="8"/>
      <c r="E15" s="28">
        <f>D15</f>
        <v>0</v>
      </c>
      <c r="F15" s="79">
        <f>C15-E15</f>
        <v>3000</v>
      </c>
      <c r="G15" s="80"/>
      <c r="H15" s="29"/>
      <c r="I15"/>
      <c r="J15"/>
      <c r="K15"/>
      <c r="L15"/>
      <c r="M15"/>
      <c r="N15"/>
      <c r="O15"/>
      <c r="P15"/>
      <c r="Q15"/>
      <c r="R15"/>
    </row>
    <row r="16" spans="1:18" s="2" customFormat="1" x14ac:dyDescent="0.25">
      <c r="A16" s="3"/>
      <c r="B16" s="12" t="s">
        <v>14</v>
      </c>
      <c r="C16" s="8">
        <v>14000</v>
      </c>
      <c r="D16" s="8"/>
      <c r="E16" s="28">
        <f>D16</f>
        <v>0</v>
      </c>
      <c r="F16" s="96">
        <f>C16-E16</f>
        <v>14000</v>
      </c>
      <c r="G16" s="97"/>
      <c r="H16" s="23"/>
      <c r="I16"/>
      <c r="J16"/>
      <c r="K16"/>
      <c r="L16"/>
      <c r="M16"/>
      <c r="N16"/>
      <c r="O16"/>
      <c r="P16"/>
      <c r="Q16"/>
      <c r="R16"/>
    </row>
    <row r="17" spans="1:18" s="1" customFormat="1" x14ac:dyDescent="0.25">
      <c r="A17" s="5"/>
      <c r="B17" s="14" t="s">
        <v>2</v>
      </c>
      <c r="C17" s="13">
        <f>SUM(C15:C16)</f>
        <v>17000</v>
      </c>
      <c r="D17" s="13">
        <f>SUM(D15:D16)</f>
        <v>0</v>
      </c>
      <c r="E17" s="13">
        <f>SUM(E15:E16)</f>
        <v>0</v>
      </c>
      <c r="F17" s="98">
        <f>SUM(F15:F16)</f>
        <v>17000</v>
      </c>
      <c r="G17" s="99"/>
      <c r="H17" s="30">
        <f>E17/C17</f>
        <v>0</v>
      </c>
      <c r="I17"/>
      <c r="J17"/>
      <c r="K17"/>
      <c r="L17"/>
      <c r="M17"/>
      <c r="N17"/>
      <c r="O17"/>
      <c r="P17"/>
      <c r="Q17"/>
      <c r="R17"/>
    </row>
    <row r="18" spans="1:18" s="1" customFormat="1" x14ac:dyDescent="0.25">
      <c r="A18" s="5" t="s">
        <v>5</v>
      </c>
      <c r="B18" s="41" t="s">
        <v>22</v>
      </c>
      <c r="C18" s="8">
        <v>450</v>
      </c>
      <c r="D18" s="8">
        <v>107.41</v>
      </c>
      <c r="E18" s="28">
        <f>D18</f>
        <v>107.41</v>
      </c>
      <c r="F18" s="79">
        <f>C18-E18</f>
        <v>342.59000000000003</v>
      </c>
      <c r="G18" s="80"/>
      <c r="H18" s="24"/>
      <c r="I18"/>
      <c r="J18"/>
      <c r="K18"/>
      <c r="L18"/>
      <c r="M18"/>
      <c r="N18"/>
      <c r="O18"/>
      <c r="P18"/>
      <c r="Q18"/>
      <c r="R18"/>
    </row>
    <row r="19" spans="1:18" s="2" customFormat="1" ht="15" customHeight="1" x14ac:dyDescent="0.25">
      <c r="A19" s="5"/>
      <c r="B19" s="41" t="s">
        <v>12</v>
      </c>
      <c r="C19" s="8">
        <v>1000</v>
      </c>
      <c r="D19" s="8"/>
      <c r="E19" s="28">
        <f>D19</f>
        <v>0</v>
      </c>
      <c r="F19" s="96">
        <f>C19-E19</f>
        <v>1000</v>
      </c>
      <c r="G19" s="97"/>
      <c r="H19" s="23"/>
      <c r="I19"/>
      <c r="J19"/>
      <c r="K19"/>
      <c r="L19"/>
      <c r="M19"/>
      <c r="N19"/>
      <c r="O19"/>
      <c r="P19"/>
      <c r="Q19"/>
      <c r="R19"/>
    </row>
    <row r="20" spans="1:18" s="2" customFormat="1" x14ac:dyDescent="0.25">
      <c r="A20" s="3"/>
      <c r="B20" s="41" t="s">
        <v>23</v>
      </c>
      <c r="C20" s="8">
        <v>200</v>
      </c>
      <c r="D20" s="8"/>
      <c r="E20" s="28">
        <f>D20</f>
        <v>0</v>
      </c>
      <c r="F20" s="96">
        <f>C20-E20</f>
        <v>200</v>
      </c>
      <c r="G20" s="97"/>
      <c r="H20" s="23"/>
      <c r="I20"/>
      <c r="J20"/>
      <c r="K20"/>
      <c r="L20"/>
      <c r="M20"/>
      <c r="N20"/>
      <c r="O20"/>
      <c r="P20"/>
      <c r="Q20"/>
      <c r="R20"/>
    </row>
    <row r="21" spans="1:18" s="2" customFormat="1" x14ac:dyDescent="0.25">
      <c r="A21" s="3"/>
      <c r="B21" s="41" t="s">
        <v>24</v>
      </c>
      <c r="C21" s="8">
        <v>450</v>
      </c>
      <c r="D21" s="8"/>
      <c r="E21" s="28">
        <f>D21</f>
        <v>0</v>
      </c>
      <c r="F21" s="96">
        <f>C21-E21</f>
        <v>450</v>
      </c>
      <c r="G21" s="97"/>
      <c r="H21" s="23"/>
      <c r="I21"/>
      <c r="J21"/>
      <c r="K21"/>
      <c r="L21"/>
      <c r="M21"/>
      <c r="N21"/>
      <c r="O21"/>
      <c r="P21"/>
      <c r="Q21"/>
      <c r="R21"/>
    </row>
    <row r="22" spans="1:18" s="2" customFormat="1" x14ac:dyDescent="0.25">
      <c r="A22" s="3"/>
      <c r="B22" s="41" t="s">
        <v>6</v>
      </c>
      <c r="C22" s="8">
        <v>800</v>
      </c>
      <c r="D22" s="8"/>
      <c r="E22" s="28">
        <f>D22</f>
        <v>0</v>
      </c>
      <c r="F22" s="86">
        <f>C22-E22</f>
        <v>800</v>
      </c>
      <c r="G22" s="100"/>
      <c r="H22" s="23"/>
      <c r="I22"/>
      <c r="J22"/>
      <c r="K22"/>
      <c r="L22"/>
      <c r="M22"/>
      <c r="N22"/>
      <c r="O22"/>
      <c r="P22"/>
      <c r="Q22"/>
      <c r="R22"/>
    </row>
    <row r="23" spans="1:18" s="1" customFormat="1" x14ac:dyDescent="0.25">
      <c r="A23" s="5"/>
      <c r="B23" s="15" t="s">
        <v>2</v>
      </c>
      <c r="C23" s="13">
        <f>SUM(C18:C22)</f>
        <v>2900</v>
      </c>
      <c r="D23" s="13">
        <f>SUM(D18:D22)</f>
        <v>107.41</v>
      </c>
      <c r="E23" s="13">
        <f>SUM(E18:E22)</f>
        <v>107.41</v>
      </c>
      <c r="F23" s="98">
        <f>SUM(F18:F22)</f>
        <v>2792.59</v>
      </c>
      <c r="G23" s="99"/>
      <c r="H23" s="30">
        <f>E23/C23</f>
        <v>3.703793103448276E-2</v>
      </c>
      <c r="I23"/>
      <c r="J23"/>
      <c r="K23"/>
      <c r="L23"/>
      <c r="M23"/>
      <c r="N23"/>
      <c r="O23"/>
      <c r="P23"/>
      <c r="Q23"/>
      <c r="R23"/>
    </row>
    <row r="24" spans="1:18" s="2" customFormat="1" x14ac:dyDescent="0.25">
      <c r="A24" s="5" t="s">
        <v>10</v>
      </c>
      <c r="B24" s="41" t="s">
        <v>25</v>
      </c>
      <c r="C24" s="8">
        <v>2000</v>
      </c>
      <c r="D24" s="8"/>
      <c r="E24" s="28">
        <f t="shared" ref="E24:E29" si="0">D24</f>
        <v>0</v>
      </c>
      <c r="F24" s="96">
        <f t="shared" ref="F24:F29" si="1">C24-E24</f>
        <v>2000</v>
      </c>
      <c r="G24" s="97"/>
      <c r="H24" s="23"/>
      <c r="I24"/>
      <c r="J24"/>
      <c r="K24"/>
      <c r="L24"/>
      <c r="M24"/>
      <c r="N24"/>
      <c r="O24"/>
      <c r="P24"/>
      <c r="Q24"/>
      <c r="R24"/>
    </row>
    <row r="25" spans="1:18" s="2" customFormat="1" x14ac:dyDescent="0.25">
      <c r="A25" s="5"/>
      <c r="B25" s="41" t="s">
        <v>35</v>
      </c>
      <c r="C25" s="8">
        <v>15000</v>
      </c>
      <c r="D25" s="8">
        <v>623.1</v>
      </c>
      <c r="E25" s="28">
        <f t="shared" si="0"/>
        <v>623.1</v>
      </c>
      <c r="F25" s="96">
        <f>C25-E25</f>
        <v>14376.9</v>
      </c>
      <c r="G25" s="97"/>
      <c r="H25" s="23"/>
      <c r="I25"/>
      <c r="J25"/>
      <c r="K25"/>
      <c r="L25"/>
      <c r="M25"/>
      <c r="N25"/>
      <c r="O25"/>
      <c r="P25"/>
      <c r="Q25"/>
      <c r="R25"/>
    </row>
    <row r="26" spans="1:18" s="2" customFormat="1" x14ac:dyDescent="0.25">
      <c r="A26" s="3"/>
      <c r="B26" s="41" t="s">
        <v>41</v>
      </c>
      <c r="C26" s="8">
        <v>2000</v>
      </c>
      <c r="D26" s="8">
        <v>3759.51</v>
      </c>
      <c r="E26" s="28">
        <f t="shared" si="0"/>
        <v>3759.51</v>
      </c>
      <c r="F26" s="96">
        <f>C26-E26</f>
        <v>-1759.5100000000002</v>
      </c>
      <c r="G26" s="97"/>
      <c r="H26" s="23"/>
      <c r="I26"/>
      <c r="J26"/>
      <c r="K26"/>
      <c r="L26"/>
      <c r="M26"/>
      <c r="N26"/>
      <c r="O26"/>
      <c r="P26"/>
      <c r="Q26"/>
      <c r="R26"/>
    </row>
    <row r="27" spans="1:18" s="2" customFormat="1" x14ac:dyDescent="0.25">
      <c r="A27" s="3"/>
      <c r="B27" s="41" t="s">
        <v>45</v>
      </c>
      <c r="C27" s="8">
        <v>56400</v>
      </c>
      <c r="D27" s="8">
        <f>14100+4700</f>
        <v>18800</v>
      </c>
      <c r="E27" s="28">
        <f t="shared" si="0"/>
        <v>18800</v>
      </c>
      <c r="F27" s="96">
        <f t="shared" si="1"/>
        <v>37600</v>
      </c>
      <c r="G27" s="97"/>
      <c r="H27" s="23"/>
      <c r="I27"/>
      <c r="J27"/>
      <c r="K27"/>
      <c r="L27"/>
      <c r="M27"/>
      <c r="N27"/>
      <c r="O27"/>
      <c r="P27"/>
      <c r="Q27"/>
      <c r="R27"/>
    </row>
    <row r="28" spans="1:18" s="2" customFormat="1" x14ac:dyDescent="0.25">
      <c r="A28" s="3"/>
      <c r="B28" s="41" t="s">
        <v>36</v>
      </c>
      <c r="C28" s="8">
        <v>43600</v>
      </c>
      <c r="D28" s="8"/>
      <c r="E28" s="28">
        <f t="shared" si="0"/>
        <v>0</v>
      </c>
      <c r="F28" s="96">
        <f t="shared" si="1"/>
        <v>43600</v>
      </c>
      <c r="G28" s="97"/>
      <c r="H28" s="23"/>
      <c r="I28"/>
      <c r="J28"/>
      <c r="K28"/>
      <c r="L28"/>
      <c r="M28"/>
      <c r="N28"/>
      <c r="O28"/>
      <c r="P28"/>
      <c r="Q28"/>
      <c r="R28"/>
    </row>
    <row r="29" spans="1:18" s="2" customFormat="1" x14ac:dyDescent="0.25">
      <c r="A29" s="3"/>
      <c r="B29" s="41" t="s">
        <v>15</v>
      </c>
      <c r="C29" s="8">
        <v>2000</v>
      </c>
      <c r="D29" s="8"/>
      <c r="E29" s="28">
        <f t="shared" si="0"/>
        <v>0</v>
      </c>
      <c r="F29" s="86">
        <f t="shared" si="1"/>
        <v>2000</v>
      </c>
      <c r="G29" s="100"/>
      <c r="H29" s="23"/>
      <c r="I29"/>
      <c r="J29"/>
      <c r="K29"/>
      <c r="L29"/>
      <c r="M29"/>
      <c r="N29"/>
      <c r="O29"/>
      <c r="P29"/>
      <c r="Q29"/>
      <c r="R29"/>
    </row>
    <row r="30" spans="1:18" s="1" customFormat="1" x14ac:dyDescent="0.25">
      <c r="A30" s="5"/>
      <c r="B30" s="15" t="s">
        <v>2</v>
      </c>
      <c r="C30" s="13">
        <f>SUM(C24:C29)</f>
        <v>121000</v>
      </c>
      <c r="D30" s="13">
        <f>SUM(D24:D29)</f>
        <v>23182.61</v>
      </c>
      <c r="E30" s="13">
        <f>SUM(E24:E29)</f>
        <v>23182.61</v>
      </c>
      <c r="F30" s="98">
        <f>SUM(F24:F29)</f>
        <v>97817.39</v>
      </c>
      <c r="G30" s="99"/>
      <c r="H30" s="30">
        <f>E30/C30</f>
        <v>0.1915918181818182</v>
      </c>
      <c r="I30"/>
      <c r="J30"/>
      <c r="K30"/>
      <c r="L30"/>
      <c r="M30"/>
      <c r="N30"/>
      <c r="O30"/>
      <c r="P30"/>
      <c r="Q30"/>
      <c r="R30"/>
    </row>
    <row r="31" spans="1:18" s="2" customFormat="1" x14ac:dyDescent="0.25">
      <c r="A31" s="5" t="s">
        <v>7</v>
      </c>
      <c r="B31" s="41" t="s">
        <v>26</v>
      </c>
      <c r="C31" s="8">
        <v>1800</v>
      </c>
      <c r="D31" s="8"/>
      <c r="E31" s="28">
        <f>D31</f>
        <v>0</v>
      </c>
      <c r="F31" s="96">
        <f>C31-E31</f>
        <v>1800</v>
      </c>
      <c r="G31" s="97"/>
      <c r="H31" s="23"/>
      <c r="I31"/>
      <c r="J31"/>
      <c r="K31"/>
      <c r="L31"/>
      <c r="M31"/>
      <c r="N31"/>
      <c r="O31"/>
      <c r="P31"/>
      <c r="Q31"/>
      <c r="R31"/>
    </row>
    <row r="32" spans="1:18" s="2" customFormat="1" x14ac:dyDescent="0.25">
      <c r="A32" s="3"/>
      <c r="B32" s="41" t="s">
        <v>27</v>
      </c>
      <c r="C32" s="8">
        <v>3000</v>
      </c>
      <c r="D32" s="8">
        <v>226</v>
      </c>
      <c r="E32" s="28">
        <f>D32</f>
        <v>226</v>
      </c>
      <c r="F32" s="96">
        <f>C32-E32</f>
        <v>2774</v>
      </c>
      <c r="G32" s="97"/>
      <c r="H32" s="23"/>
      <c r="I32"/>
      <c r="J32"/>
      <c r="K32"/>
      <c r="L32"/>
      <c r="M32"/>
      <c r="N32"/>
      <c r="O32"/>
      <c r="P32"/>
      <c r="Q32"/>
      <c r="R32"/>
    </row>
    <row r="33" spans="1:18" s="2" customFormat="1" x14ac:dyDescent="0.25">
      <c r="A33" s="68"/>
      <c r="B33" s="69" t="s">
        <v>8</v>
      </c>
      <c r="C33" s="8">
        <v>5300</v>
      </c>
      <c r="D33" s="8">
        <f>250+1240+96.63+213.25</f>
        <v>1799.88</v>
      </c>
      <c r="E33" s="28">
        <f>D33</f>
        <v>1799.88</v>
      </c>
      <c r="F33" s="86">
        <f>C33-E33</f>
        <v>3500.12</v>
      </c>
      <c r="G33" s="100"/>
      <c r="H33" s="67"/>
      <c r="I33"/>
      <c r="J33"/>
      <c r="K33"/>
      <c r="L33"/>
      <c r="M33"/>
      <c r="N33"/>
      <c r="O33"/>
      <c r="P33"/>
      <c r="Q33"/>
      <c r="R33"/>
    </row>
    <row r="34" spans="1:18" s="1" customFormat="1" x14ac:dyDescent="0.25">
      <c r="A34" s="5"/>
      <c r="B34" s="15" t="s">
        <v>2</v>
      </c>
      <c r="C34" s="13">
        <f>SUM(C31:C33)</f>
        <v>10100</v>
      </c>
      <c r="D34" s="13">
        <f>SUM(D31:D33)</f>
        <v>2025.88</v>
      </c>
      <c r="E34" s="13">
        <f>SUM(E31:E33)</f>
        <v>2025.88</v>
      </c>
      <c r="F34" s="98">
        <f>SUM(F31:F33)</f>
        <v>8074.12</v>
      </c>
      <c r="G34" s="99"/>
      <c r="H34" s="30">
        <f>E34/C34</f>
        <v>0.20058217821782179</v>
      </c>
      <c r="I34"/>
      <c r="J34"/>
      <c r="K34"/>
      <c r="L34"/>
      <c r="M34"/>
      <c r="N34"/>
      <c r="O34"/>
      <c r="P34"/>
      <c r="Q34"/>
      <c r="R34"/>
    </row>
    <row r="35" spans="1:18" s="2" customFormat="1" x14ac:dyDescent="0.25">
      <c r="A35" s="5" t="s">
        <v>4</v>
      </c>
      <c r="B35" s="41" t="s">
        <v>16</v>
      </c>
      <c r="C35" s="8">
        <v>9500</v>
      </c>
      <c r="D35" s="8">
        <v>800.06</v>
      </c>
      <c r="E35" s="28">
        <f>D35</f>
        <v>800.06</v>
      </c>
      <c r="F35" s="96">
        <f>C35-E35</f>
        <v>8699.94</v>
      </c>
      <c r="G35" s="97"/>
      <c r="H35" s="23"/>
      <c r="I35"/>
      <c r="J35"/>
      <c r="K35"/>
      <c r="L35"/>
      <c r="M35"/>
      <c r="N35"/>
      <c r="O35"/>
      <c r="P35"/>
      <c r="Q35"/>
      <c r="R35"/>
    </row>
    <row r="36" spans="1:18" s="2" customFormat="1" ht="15" customHeight="1" x14ac:dyDescent="0.25">
      <c r="A36" s="3"/>
      <c r="B36" s="41" t="s">
        <v>28</v>
      </c>
      <c r="C36" s="8">
        <v>36000</v>
      </c>
      <c r="D36" s="8">
        <f>2865.06+587.13+1490.12</f>
        <v>4942.3099999999995</v>
      </c>
      <c r="E36" s="28">
        <f>D36</f>
        <v>4942.3099999999995</v>
      </c>
      <c r="F36" s="86">
        <f>C36-E36</f>
        <v>31057.690000000002</v>
      </c>
      <c r="G36" s="100"/>
      <c r="H36" s="23"/>
      <c r="I36"/>
      <c r="J36"/>
      <c r="K36"/>
      <c r="L36"/>
      <c r="M36"/>
      <c r="N36"/>
      <c r="O36"/>
      <c r="P36"/>
      <c r="Q36"/>
      <c r="R36"/>
    </row>
    <row r="37" spans="1:18" s="1" customFormat="1" ht="15.75" thickBot="1" x14ac:dyDescent="0.3">
      <c r="A37" s="5"/>
      <c r="B37" s="15" t="s">
        <v>2</v>
      </c>
      <c r="C37" s="13">
        <f>SUM(C35:C36)</f>
        <v>45500</v>
      </c>
      <c r="D37" s="13">
        <f>SUM(D35:D36)</f>
        <v>5742.369999999999</v>
      </c>
      <c r="E37" s="13">
        <f>SUM(E35:E36)</f>
        <v>5742.369999999999</v>
      </c>
      <c r="F37" s="92">
        <f>SUM(F35:F36)</f>
        <v>39757.630000000005</v>
      </c>
      <c r="G37" s="115"/>
      <c r="H37" s="30">
        <f>E37/C37</f>
        <v>0.12620593406593406</v>
      </c>
      <c r="I37"/>
      <c r="J37"/>
      <c r="K37"/>
      <c r="L37"/>
      <c r="M37"/>
      <c r="N37"/>
      <c r="O37"/>
      <c r="P37"/>
      <c r="Q37"/>
      <c r="R37"/>
    </row>
    <row r="38" spans="1:18" s="6" customFormat="1" ht="15" customHeight="1" x14ac:dyDescent="0.25">
      <c r="A38" s="5" t="s">
        <v>42</v>
      </c>
      <c r="B38" s="41" t="s">
        <v>43</v>
      </c>
      <c r="C38" s="8">
        <v>20000</v>
      </c>
      <c r="D38" s="8"/>
      <c r="E38" s="8"/>
      <c r="F38" s="96">
        <f>C38-E38</f>
        <v>20000</v>
      </c>
      <c r="G38" s="97"/>
      <c r="H38" s="23"/>
      <c r="I38"/>
      <c r="J38"/>
      <c r="K38"/>
      <c r="L38"/>
      <c r="M38"/>
      <c r="N38"/>
      <c r="O38"/>
      <c r="P38"/>
      <c r="Q38"/>
      <c r="R38"/>
    </row>
    <row r="39" spans="1:18" ht="15" customHeight="1" x14ac:dyDescent="0.25">
      <c r="A39" s="3"/>
      <c r="B39" s="41" t="s">
        <v>44</v>
      </c>
      <c r="C39" s="8">
        <v>2164</v>
      </c>
      <c r="D39" s="8"/>
      <c r="E39" s="8"/>
      <c r="F39" s="86">
        <f>C39-E39</f>
        <v>2164</v>
      </c>
      <c r="G39" s="100"/>
      <c r="H39" s="23"/>
    </row>
    <row r="40" spans="1:18" ht="16.5" customHeight="1" thickBot="1" x14ac:dyDescent="0.3">
      <c r="A40" s="3"/>
      <c r="B40" s="15" t="s">
        <v>2</v>
      </c>
      <c r="C40" s="13">
        <f>SUM(C38:C39)</f>
        <v>22164</v>
      </c>
      <c r="D40" s="13">
        <f>SUM(D38:D39)</f>
        <v>0</v>
      </c>
      <c r="E40" s="13">
        <f>SUM(E38:E39)</f>
        <v>0</v>
      </c>
      <c r="F40" s="92">
        <f>SUM(F38:F39)</f>
        <v>22164</v>
      </c>
      <c r="G40" s="115"/>
      <c r="H40" s="30">
        <f>E40/C40</f>
        <v>0</v>
      </c>
    </row>
    <row r="41" spans="1:18" ht="21" customHeight="1" thickBot="1" x14ac:dyDescent="0.35">
      <c r="A41" s="42"/>
      <c r="B41" s="43" t="s">
        <v>11</v>
      </c>
      <c r="C41" s="16">
        <f>SUM(C17,C23,C30,C34,C37, C40)</f>
        <v>218664</v>
      </c>
      <c r="D41" s="16">
        <f>SUM(D17,D23,D30,D34,D37, D40)</f>
        <v>31058.27</v>
      </c>
      <c r="E41" s="16">
        <f>SUM(E17,E23,E30,E34,E37, E40)</f>
        <v>31058.27</v>
      </c>
      <c r="F41" s="116">
        <f>F17+F23+F30+F34+F37+F40</f>
        <v>187605.72999999998</v>
      </c>
      <c r="G41" s="117"/>
      <c r="H41" s="31">
        <f>E41/C41</f>
        <v>0.14203650349394506</v>
      </c>
    </row>
    <row r="42" spans="1:18" ht="12.75" customHeight="1" thickBot="1" x14ac:dyDescent="0.3">
      <c r="A42" s="1"/>
      <c r="B42" s="1"/>
      <c r="C42" s="1"/>
      <c r="D42" s="1"/>
      <c r="E42" s="1"/>
      <c r="F42" s="1"/>
      <c r="G42" s="1"/>
      <c r="H42" s="1"/>
    </row>
    <row r="43" spans="1:18" ht="18.75" customHeight="1" x14ac:dyDescent="0.3">
      <c r="A43" s="75" t="s">
        <v>17</v>
      </c>
      <c r="B43" s="112"/>
      <c r="C43" s="36" t="s">
        <v>40</v>
      </c>
      <c r="D43" s="9" t="s">
        <v>38</v>
      </c>
      <c r="E43" s="9" t="s">
        <v>34</v>
      </c>
      <c r="F43" s="113" t="s">
        <v>39</v>
      </c>
      <c r="G43" s="114"/>
      <c r="H43" s="40"/>
    </row>
    <row r="44" spans="1:18" s="2" customFormat="1" ht="15.75" customHeight="1" x14ac:dyDescent="0.25">
      <c r="A44" s="103" t="s">
        <v>37</v>
      </c>
      <c r="B44" s="104"/>
      <c r="C44" s="37">
        <v>57800.15</v>
      </c>
      <c r="D44" s="37">
        <v>1014.47</v>
      </c>
      <c r="E44" s="39"/>
      <c r="F44" s="105">
        <f>C44+D44-E44</f>
        <v>58814.62</v>
      </c>
      <c r="G44" s="106"/>
      <c r="H44" s="50" t="s">
        <v>49</v>
      </c>
      <c r="I44"/>
      <c r="J44"/>
      <c r="K44"/>
      <c r="L44"/>
      <c r="M44"/>
      <c r="N44"/>
      <c r="O44"/>
      <c r="P44"/>
      <c r="Q44"/>
      <c r="R44"/>
    </row>
    <row r="45" spans="1:18" s="2" customFormat="1" ht="15.75" thickBot="1" x14ac:dyDescent="0.3">
      <c r="A45" s="107" t="s">
        <v>1</v>
      </c>
      <c r="B45" s="102"/>
      <c r="C45" s="10">
        <v>11845.29</v>
      </c>
      <c r="D45" s="10">
        <v>17838.04</v>
      </c>
      <c r="E45" s="10"/>
      <c r="F45" s="108">
        <f>C45+D45-E45</f>
        <v>29683.33</v>
      </c>
      <c r="G45" s="109"/>
      <c r="H45" s="41"/>
      <c r="I45"/>
      <c r="J45"/>
      <c r="K45"/>
      <c r="L45"/>
      <c r="M45"/>
      <c r="N45"/>
      <c r="O45"/>
      <c r="P45"/>
      <c r="Q45"/>
      <c r="R45"/>
    </row>
    <row r="46" spans="1:18" s="1" customFormat="1" ht="15.75" thickBot="1" x14ac:dyDescent="0.3">
      <c r="A46" s="17" t="s">
        <v>3</v>
      </c>
      <c r="B46" s="25" t="s">
        <v>2</v>
      </c>
      <c r="C46" s="26">
        <f>SUM(C44:C45)</f>
        <v>69645.440000000002</v>
      </c>
      <c r="D46" s="26">
        <f>SUM(D44:D45)</f>
        <v>18852.510000000002</v>
      </c>
      <c r="E46" s="26">
        <f>SUM(E44:E45)</f>
        <v>0</v>
      </c>
      <c r="F46" s="101">
        <f>SUM(F44:F45)</f>
        <v>88497.950000000012</v>
      </c>
      <c r="G46" s="102"/>
      <c r="H46" s="5"/>
      <c r="I46"/>
      <c r="J46"/>
      <c r="K46"/>
      <c r="L46"/>
      <c r="M46"/>
      <c r="N46"/>
      <c r="O46"/>
      <c r="P46"/>
      <c r="Q46"/>
      <c r="R46"/>
    </row>
    <row r="48" spans="1:18" x14ac:dyDescent="0.25">
      <c r="A48" s="51" t="s">
        <v>49</v>
      </c>
      <c r="B48" s="52" t="s">
        <v>50</v>
      </c>
      <c r="E48" s="53"/>
      <c r="F48" s="110"/>
      <c r="G48" s="111"/>
      <c r="H48" s="1"/>
    </row>
    <row r="49" spans="1:5" x14ac:dyDescent="0.25">
      <c r="A49" s="51" t="s">
        <v>49</v>
      </c>
      <c r="B49" s="52" t="s">
        <v>51</v>
      </c>
      <c r="C49" s="52"/>
      <c r="D49" s="52"/>
      <c r="E49" s="52"/>
    </row>
    <row r="50" spans="1:5" x14ac:dyDescent="0.25">
      <c r="A50" s="119" t="s">
        <v>49</v>
      </c>
      <c r="B50" s="120" t="s">
        <v>55</v>
      </c>
      <c r="C50" s="120"/>
    </row>
  </sheetData>
  <mergeCells count="49">
    <mergeCell ref="A43:B43"/>
    <mergeCell ref="F43:G43"/>
    <mergeCell ref="F33:G33"/>
    <mergeCell ref="F34:G34"/>
    <mergeCell ref="F35:G35"/>
    <mergeCell ref="F36:G36"/>
    <mergeCell ref="F37:G37"/>
    <mergeCell ref="F31:G31"/>
    <mergeCell ref="F30:G30"/>
    <mergeCell ref="F38:G38"/>
    <mergeCell ref="F41:G41"/>
    <mergeCell ref="F39:G39"/>
    <mergeCell ref="F40:G40"/>
    <mergeCell ref="F32:G32"/>
    <mergeCell ref="F46:G46"/>
    <mergeCell ref="A44:B44"/>
    <mergeCell ref="F44:G44"/>
    <mergeCell ref="A45:B45"/>
    <mergeCell ref="F45:G45"/>
    <mergeCell ref="F48:G48"/>
    <mergeCell ref="B50:C50"/>
    <mergeCell ref="F25:G25"/>
    <mergeCell ref="F28:G28"/>
    <mergeCell ref="F26:G26"/>
    <mergeCell ref="F27:G27"/>
    <mergeCell ref="F29:G29"/>
    <mergeCell ref="F16:G16"/>
    <mergeCell ref="F17:G17"/>
    <mergeCell ref="F24:G24"/>
    <mergeCell ref="F19:G19"/>
    <mergeCell ref="F20:G20"/>
    <mergeCell ref="F21:G21"/>
    <mergeCell ref="F22:G22"/>
    <mergeCell ref="F23:G23"/>
    <mergeCell ref="A1:G1"/>
    <mergeCell ref="E2:H2"/>
    <mergeCell ref="A6:B6"/>
    <mergeCell ref="F14:G14"/>
    <mergeCell ref="F15:G15"/>
    <mergeCell ref="A2:A4"/>
    <mergeCell ref="B4:G4"/>
    <mergeCell ref="F6:G6"/>
    <mergeCell ref="F7:G7"/>
    <mergeCell ref="F8:G8"/>
    <mergeCell ref="A12:B12"/>
    <mergeCell ref="F11:G11"/>
    <mergeCell ref="F12:G12"/>
    <mergeCell ref="F9:G9"/>
    <mergeCell ref="F18:G18"/>
  </mergeCells>
  <printOptions horizontalCentered="1" verticalCentered="1"/>
  <pageMargins left="0.2" right="0.2" top="0.25" bottom="0.2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Rush</dc:creator>
  <cp:lastModifiedBy>Jean</cp:lastModifiedBy>
  <cp:lastPrinted>2020-02-02T03:55:46Z</cp:lastPrinted>
  <dcterms:created xsi:type="dcterms:W3CDTF">2012-10-10T00:09:26Z</dcterms:created>
  <dcterms:modified xsi:type="dcterms:W3CDTF">2020-02-02T03:56:07Z</dcterms:modified>
</cp:coreProperties>
</file>